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12" windowWidth="18792" windowHeight="107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4" i="1" l="1"/>
  <c r="K34" i="1"/>
  <c r="O34" i="1" l="1"/>
  <c r="O31" i="1" l="1"/>
  <c r="K31" i="1"/>
  <c r="L34" i="1" l="1"/>
  <c r="I33" i="1"/>
  <c r="I32" i="1"/>
  <c r="N31" i="1"/>
  <c r="I31" i="1"/>
  <c r="J31" i="1" s="1"/>
  <c r="I30" i="1"/>
  <c r="I29" i="1"/>
  <c r="N28" i="1"/>
  <c r="I28" i="1"/>
  <c r="J28" i="1" s="1"/>
  <c r="I27" i="1"/>
  <c r="I26" i="1"/>
  <c r="N25" i="1"/>
  <c r="O25" i="1" s="1"/>
  <c r="I25" i="1"/>
  <c r="J25" i="1" s="1"/>
  <c r="K25" i="1" s="1"/>
  <c r="I24" i="1"/>
  <c r="I23" i="1"/>
  <c r="N22" i="1"/>
  <c r="I22" i="1"/>
  <c r="J22" i="1" s="1"/>
  <c r="I21" i="1"/>
  <c r="I20" i="1"/>
  <c r="N19" i="1"/>
  <c r="O19" i="1" s="1"/>
  <c r="J19" i="1"/>
  <c r="K19" i="1" s="1"/>
  <c r="I19" i="1"/>
  <c r="I18" i="1"/>
  <c r="I17" i="1"/>
  <c r="N16" i="1"/>
  <c r="I16" i="1"/>
  <c r="I15" i="1"/>
  <c r="I14" i="1"/>
  <c r="N13" i="1"/>
  <c r="N34" i="1" s="1"/>
  <c r="I13" i="1"/>
  <c r="J13" i="1" s="1"/>
  <c r="J16" i="1" l="1"/>
  <c r="K13" i="1" s="1"/>
  <c r="O13" i="1"/>
</calcChain>
</file>

<file path=xl/sharedStrings.xml><?xml version="1.0" encoding="utf-8"?>
<sst xmlns="http://schemas.openxmlformats.org/spreadsheetml/2006/main" count="86" uniqueCount="61">
  <si>
    <t xml:space="preserve">Расчеты объемов финансовых потребностей, необходимых для строительства объектов электроэнергетики, выполненные в соответствии </t>
  </si>
  <si>
    <t xml:space="preserve">с укрупненными нормативами цен типовых технологических решений капитального строительства объектов, </t>
  </si>
  <si>
    <t>утвержденные приказом Министерства энергетики РФ от 17.01.2019 №10</t>
  </si>
  <si>
    <t>для инвестиционной программы ООО "ЭЛЕКТРОСНАБ" по развитию объектов электросетевого хозяйства на 2020-2024 годы</t>
  </si>
  <si>
    <t>№№</t>
  </si>
  <si>
    <t>Инвестиционные проекты</t>
  </si>
  <si>
    <t>Годы начала строительства</t>
  </si>
  <si>
    <t>Номер расценки</t>
  </si>
  <si>
    <t>Единица измерения</t>
  </si>
  <si>
    <t>Физические характеристики</t>
  </si>
  <si>
    <t>Стоимость, тыс. руб. без  НДС</t>
  </si>
  <si>
    <t>Стоимость согласно УНЦ  (по состоянию на 01.01.2018)</t>
  </si>
  <si>
    <t xml:space="preserve">Расчет согласно УНЦ      </t>
  </si>
  <si>
    <t xml:space="preserve">Стоимость согласно УНЦ в прогнозных ценах </t>
  </si>
  <si>
    <t>Стоимость согласно УНЦ в прогнозных ценах в целом по проекту по годам строительства</t>
  </si>
  <si>
    <t>Стоимость согласно УНЦ в прогнозных ценах в целом по проекту</t>
  </si>
  <si>
    <t>Расчет стоимости в прогнозных ценах</t>
  </si>
  <si>
    <t xml:space="preserve">В расчетах применены прогнозные индекс-дефляторы согласно Постановлению Кабинета Министров Чувашской Республики от 22 октября 2015 г. № 371 "О прогнозе социально-экономического развития Чувашской Республики на период до 2030 года"
</t>
  </si>
  <si>
    <t xml:space="preserve">Прогноз социально-экономического развития Чувашской Республики на период до 2030 года) К 2017 = 1,068;  К 2018 = 1,057; К 2019 = 1,052;  К 2020 = 1,047;  К 2021 = 1,051; К 2022 = 1,055; К 2023 = 1,047; К 2024 = 1,042.                            </t>
  </si>
  <si>
    <t>Реконструкция ВЛИ 0,4 кВ от ТП 11 по ул.Лобачевскогоо, Беловолжская, пер.Беловолжский</t>
  </si>
  <si>
    <t xml:space="preserve">Л1-01 - 1..4 п.1   Ц2-21-1…35 п.1  </t>
  </si>
  <si>
    <t>км</t>
  </si>
  <si>
    <t>499*0,86*1,49*1.052*1,047</t>
  </si>
  <si>
    <t>1184*1.052*1.047</t>
  </si>
  <si>
    <t>Л3-01 - 1..4 п.1</t>
  </si>
  <si>
    <t>517*0,86*1.052*1.047</t>
  </si>
  <si>
    <t xml:space="preserve">Л7-03 - 1..4 </t>
  </si>
  <si>
    <t>291*0,86*1.052*1,047</t>
  </si>
  <si>
    <t>499*0,54*1,49*1.052*1,047*1,051</t>
  </si>
  <si>
    <t>739*1.052*1.047*1,051</t>
  </si>
  <si>
    <t>517*0,54*1.052*1.047*1,051</t>
  </si>
  <si>
    <t>291*0,54*1.052*1,047*1,051</t>
  </si>
  <si>
    <t>Реконструкция ВЛИ 0,4 кВ от КТП 2 по ул.Тимирязева,Шоссейная</t>
  </si>
  <si>
    <t>499*0,25*1*1,49*1.052*1.047*1.051</t>
  </si>
  <si>
    <t>388*1.052*1.047*1,051</t>
  </si>
  <si>
    <t>517*0,25*1.052*1.047*1.051</t>
  </si>
  <si>
    <t>291*0,25*1.052*1.047*1.051</t>
  </si>
  <si>
    <t>499*0,75*1,49*1.052*1.047*1.051*1,055</t>
  </si>
  <si>
    <t>1134*1.052*1.047*1,051*1,055</t>
  </si>
  <si>
    <t>517*0,75*1.052*1.047*1.051*1,055</t>
  </si>
  <si>
    <t>291*0,75*1.052*1.047*1.051*1,055</t>
  </si>
  <si>
    <t>Реконструкция ВЛИ 0,4 кВ от ЗТП 6 до у. Кутузова ( по ул.Суворова, 30 лет Победы,Лобачевского)</t>
  </si>
  <si>
    <t>499*0,87*1,49*1.052*1.047*1.051*1,055*1,047</t>
  </si>
  <si>
    <t>1230*1,052*1,047*1,051*1,055*1,047</t>
  </si>
  <si>
    <t>517*0,87*1.052*1.047*1.051*1,055*1,047</t>
  </si>
  <si>
    <t>291*0,87*1.052*1.047*1.051*1,055*1,047</t>
  </si>
  <si>
    <t>499*0,23*1,49*1.052*1.047*1.051*1,055*1,047*1,042</t>
  </si>
  <si>
    <t>184*1,052*1,047*1,051*1,055*1,047-1,042</t>
  </si>
  <si>
    <t>517*0,23*1.052*1.047*1.051*1,055*1,047*1,042</t>
  </si>
  <si>
    <t>291*0,23*1.052*1.047*1.051*1,055*1,047*1,042</t>
  </si>
  <si>
    <t>Реконструкцию ВЛИ-0,4кВ от ЗТП 6 по ул.Кутузова</t>
  </si>
  <si>
    <t>499*0,7*1,49*1.052*1.047*1.051*1,055*1,047*1,042</t>
  </si>
  <si>
    <t>1075*1.052*1.047*1,051*1,055*1,047*1,042</t>
  </si>
  <si>
    <t>517*0,7*1.052*1.047*1.051*1,055*1,047*1,042</t>
  </si>
  <si>
    <t>291*0,7*1.052*1.047*1.051*1,055*1,047*1,042</t>
  </si>
  <si>
    <t>Итого</t>
  </si>
  <si>
    <t>* ООО «ЭЛЕКТРОСНАБ»  применяет упрощенную систему налогообложения – сметная стоимость указана без выделения НДС.</t>
  </si>
  <si>
    <r>
      <rPr>
        <i/>
        <sz val="11"/>
        <color rgb="FFFF0000"/>
        <rFont val="Times New Roman"/>
        <family val="1"/>
        <charset val="204"/>
      </rPr>
      <t>*</t>
    </r>
    <r>
      <rPr>
        <i/>
        <sz val="11"/>
        <rFont val="Times New Roman"/>
        <family val="1"/>
        <charset val="204"/>
      </rPr>
      <t xml:space="preserve">Стоимость в прогнозных ценах </t>
    </r>
  </si>
  <si>
    <r>
      <rPr>
        <i/>
        <sz val="11"/>
        <color rgb="FFFF0000"/>
        <rFont val="Times New Roman"/>
        <family val="1"/>
        <charset val="204"/>
      </rPr>
      <t>*</t>
    </r>
    <r>
      <rPr>
        <i/>
        <sz val="11"/>
        <rFont val="Times New Roman"/>
        <family val="1"/>
        <charset val="204"/>
      </rPr>
      <t>Стоимость в прогнозных ценах по годам строительства</t>
    </r>
  </si>
  <si>
    <r>
      <rPr>
        <i/>
        <sz val="11"/>
        <color rgb="FFFF0000"/>
        <rFont val="Times New Roman"/>
        <family val="1"/>
        <charset val="204"/>
      </rPr>
      <t>*</t>
    </r>
    <r>
      <rPr>
        <i/>
        <sz val="11"/>
        <rFont val="Times New Roman"/>
        <family val="1"/>
        <charset val="204"/>
      </rPr>
      <t>Сметная стоимость по годам строительства</t>
    </r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</si>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</sst>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\ #,##0.00"/>
    <numFmt numFmtId="165" formatCode="#,##0.000"/>
    <numFmt numFmtId="166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2" borderId="0" xfId="0" applyFont="1" applyFill="1" applyAlignment="1">
      <alignment horizontal="center" vertical="center"/>
    </xf>
    <xf numFmtId="0" fontId="0" fillId="2" borderId="0" xfId="0" applyFill="1"/>
    <xf numFmtId="0" fontId="3" fillId="2" borderId="0" xfId="0" applyFont="1" applyFill="1" applyAlignment="1">
      <alignment horizontal="center" vertical="center"/>
    </xf>
    <xf numFmtId="0" fontId="6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" fillId="2" borderId="9" xfId="0" applyFont="1" applyFill="1" applyBorder="1" applyAlignment="1">
      <alignment horizontal="justify" vertical="center" wrapText="1"/>
    </xf>
    <xf numFmtId="0" fontId="2" fillId="2" borderId="0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9" fillId="2" borderId="1" xfId="0" applyFont="1" applyFill="1" applyBorder="1"/>
    <xf numFmtId="3" fontId="2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166" fontId="2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5" xfId="0" applyBorder="1" applyAlignment="1"/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justify" vertical="center" wrapText="1"/>
    </xf>
    <xf numFmtId="0" fontId="2" fillId="2" borderId="0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center" vertical="center" wrapText="1"/>
    </xf>
    <xf numFmtId="3" fontId="2" fillId="3" borderId="10" xfId="0" applyNumberFormat="1" applyFont="1" applyFill="1" applyBorder="1" applyAlignment="1">
      <alignment horizontal="center" vertical="center" wrapText="1"/>
    </xf>
    <xf numFmtId="3" fontId="2" fillId="3" borderId="6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  <xf numFmtId="0" fontId="1" fillId="0" borderId="0" xfId="0" applyFont="1" applyAlignment="1">
      <alignment wrapText="1"/>
    </xf>
    <xf numFmtId="3" fontId="2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abSelected="1" topLeftCell="H12" workbookViewId="0">
      <selection activeCell="K34" sqref="J34:K34"/>
    </sheetView>
  </sheetViews>
  <sheetFormatPr defaultRowHeight="14.4" x14ac:dyDescent="0.3"/>
  <cols>
    <col min="1" max="1" width="6.33203125" customWidth="1"/>
    <col min="2" max="2" width="37.6640625" customWidth="1"/>
    <col min="4" max="4" width="18.33203125" customWidth="1"/>
    <col min="7" max="7" width="22" customWidth="1"/>
    <col min="8" max="8" width="48" customWidth="1"/>
    <col min="9" max="9" width="18.33203125" customWidth="1"/>
    <col min="10" max="10" width="21.44140625" customWidth="1"/>
    <col min="11" max="11" width="17" customWidth="1"/>
    <col min="12" max="12" width="15.88671875" customWidth="1"/>
    <col min="13" max="13" width="17.44140625" customWidth="1"/>
    <col min="14" max="15" width="14" customWidth="1"/>
  </cols>
  <sheetData>
    <row r="1" spans="1:16" ht="15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5.6" x14ac:dyDescent="0.3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x14ac:dyDescent="0.3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</row>
    <row r="4" spans="1:16" x14ac:dyDescent="0.3">
      <c r="A4" s="23" t="s">
        <v>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</row>
    <row r="5" spans="1:16" x14ac:dyDescent="0.3">
      <c r="A5" s="24" t="s">
        <v>3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</row>
    <row r="6" spans="1:16" ht="15" x14ac:dyDescent="0.25">
      <c r="A6" s="1"/>
      <c r="B6" s="4"/>
      <c r="C6" s="1"/>
      <c r="D6" s="1"/>
      <c r="E6" s="1"/>
      <c r="F6" s="1"/>
      <c r="G6" s="1"/>
      <c r="H6" s="1"/>
      <c r="I6" s="1"/>
      <c r="J6" s="1"/>
      <c r="K6" s="1"/>
      <c r="L6" s="1"/>
      <c r="M6" s="25"/>
      <c r="N6" s="25"/>
    </row>
    <row r="7" spans="1:16" ht="29.25" customHeight="1" x14ac:dyDescent="0.3">
      <c r="A7" s="26" t="s">
        <v>4</v>
      </c>
      <c r="B7" s="47" t="s">
        <v>5</v>
      </c>
      <c r="C7" s="48" t="s">
        <v>6</v>
      </c>
      <c r="D7" s="48" t="s">
        <v>7</v>
      </c>
      <c r="E7" s="26" t="s">
        <v>8</v>
      </c>
      <c r="F7" s="26" t="s">
        <v>9</v>
      </c>
      <c r="G7" s="27" t="s">
        <v>10</v>
      </c>
      <c r="H7" s="28"/>
      <c r="I7" s="28"/>
      <c r="J7" s="28"/>
      <c r="K7" s="28"/>
      <c r="L7" s="28"/>
      <c r="M7" s="28"/>
      <c r="N7" s="28"/>
      <c r="O7" s="29"/>
    </row>
    <row r="8" spans="1:16" ht="82.8" x14ac:dyDescent="0.3">
      <c r="A8" s="26"/>
      <c r="B8" s="47"/>
      <c r="C8" s="49"/>
      <c r="D8" s="49"/>
      <c r="E8" s="26"/>
      <c r="F8" s="26"/>
      <c r="G8" s="5" t="s">
        <v>11</v>
      </c>
      <c r="H8" s="5" t="s">
        <v>12</v>
      </c>
      <c r="I8" s="6" t="s">
        <v>13</v>
      </c>
      <c r="J8" s="6" t="s">
        <v>14</v>
      </c>
      <c r="K8" s="6" t="s">
        <v>15</v>
      </c>
      <c r="L8" s="6" t="s">
        <v>59</v>
      </c>
      <c r="M8" s="6" t="s">
        <v>16</v>
      </c>
      <c r="N8" s="6" t="s">
        <v>58</v>
      </c>
      <c r="O8" s="6" t="s">
        <v>57</v>
      </c>
    </row>
    <row r="9" spans="1:16" ht="15" x14ac:dyDescent="0.25">
      <c r="A9" s="5">
        <v>1</v>
      </c>
      <c r="B9" s="7">
        <v>2</v>
      </c>
      <c r="C9" s="5">
        <v>3</v>
      </c>
      <c r="D9" s="7">
        <v>4</v>
      </c>
      <c r="E9" s="5">
        <v>5</v>
      </c>
      <c r="F9" s="7">
        <v>6</v>
      </c>
      <c r="G9" s="7">
        <v>7</v>
      </c>
      <c r="H9" s="5">
        <v>8</v>
      </c>
      <c r="I9" s="7">
        <v>9</v>
      </c>
      <c r="J9" s="7">
        <v>10</v>
      </c>
      <c r="K9" s="7"/>
      <c r="L9" s="5"/>
      <c r="M9" s="7">
        <v>12</v>
      </c>
      <c r="N9" s="7"/>
      <c r="O9" s="8"/>
    </row>
    <row r="10" spans="1:16" ht="28.5" customHeight="1" x14ac:dyDescent="0.3">
      <c r="A10" s="30" t="s">
        <v>17</v>
      </c>
      <c r="B10" s="31"/>
      <c r="C10" s="31"/>
      <c r="D10" s="31"/>
      <c r="E10" s="31"/>
      <c r="F10" s="31"/>
      <c r="G10" s="32"/>
      <c r="H10" s="32"/>
      <c r="I10" s="32"/>
      <c r="J10" s="32"/>
      <c r="K10" s="32"/>
      <c r="L10" s="32"/>
      <c r="M10" s="32"/>
      <c r="N10" s="32"/>
    </row>
    <row r="11" spans="1:16" ht="24.75" customHeight="1" x14ac:dyDescent="0.3">
      <c r="A11" s="33" t="s">
        <v>18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</row>
    <row r="12" spans="1:16" ht="15" x14ac:dyDescent="0.2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6" ht="27.6" x14ac:dyDescent="0.3">
      <c r="A13" s="35">
        <v>1</v>
      </c>
      <c r="B13" s="39" t="s">
        <v>19</v>
      </c>
      <c r="C13" s="39">
        <v>2020</v>
      </c>
      <c r="D13" s="11" t="s">
        <v>20</v>
      </c>
      <c r="E13" s="39" t="s">
        <v>21</v>
      </c>
      <c r="F13" s="39">
        <v>0.86</v>
      </c>
      <c r="G13" s="12">
        <v>499</v>
      </c>
      <c r="H13" s="11" t="s">
        <v>22</v>
      </c>
      <c r="I13" s="12">
        <f>F13*G13*1.49*1.052*1.047</f>
        <v>704.28378045839997</v>
      </c>
      <c r="J13" s="44">
        <f>I13+I14+I15</f>
        <v>1469.6551871784</v>
      </c>
      <c r="K13" s="44">
        <f>J13+J16</f>
        <v>2439.5250766333174</v>
      </c>
      <c r="L13" s="44">
        <v>1184</v>
      </c>
      <c r="M13" s="52" t="s">
        <v>23</v>
      </c>
      <c r="N13" s="53">
        <f>L13*1.052*1.047</f>
        <v>1304.109696</v>
      </c>
      <c r="O13" s="50">
        <f>N13+N16</f>
        <v>2159.5891349159997</v>
      </c>
    </row>
    <row r="14" spans="1:16" x14ac:dyDescent="0.3">
      <c r="A14" s="36"/>
      <c r="B14" s="40"/>
      <c r="C14" s="40"/>
      <c r="D14" s="11" t="s">
        <v>24</v>
      </c>
      <c r="E14" s="40"/>
      <c r="F14" s="40"/>
      <c r="G14" s="12">
        <v>517</v>
      </c>
      <c r="H14" s="11" t="s">
        <v>25</v>
      </c>
      <c r="I14" s="12">
        <f>F13*G14*1.052*1.047</f>
        <v>489.72403128000002</v>
      </c>
      <c r="J14" s="45"/>
      <c r="K14" s="37"/>
      <c r="L14" s="41"/>
      <c r="M14" s="41"/>
      <c r="N14" s="54"/>
      <c r="O14" s="51"/>
    </row>
    <row r="15" spans="1:16" x14ac:dyDescent="0.3">
      <c r="A15" s="36"/>
      <c r="B15" s="40"/>
      <c r="C15" s="43"/>
      <c r="D15" s="11" t="s">
        <v>26</v>
      </c>
      <c r="E15" s="43"/>
      <c r="F15" s="43"/>
      <c r="G15" s="12">
        <v>291</v>
      </c>
      <c r="H15" s="11" t="s">
        <v>27</v>
      </c>
      <c r="I15" s="12">
        <f>F13*G15*1.052*1.047</f>
        <v>275.64737544000002</v>
      </c>
      <c r="J15" s="46"/>
      <c r="K15" s="37"/>
      <c r="L15" s="42"/>
      <c r="M15" s="42"/>
      <c r="N15" s="54"/>
      <c r="O15" s="51"/>
    </row>
    <row r="16" spans="1:16" ht="27.6" x14ac:dyDescent="0.3">
      <c r="A16" s="37"/>
      <c r="B16" s="41"/>
      <c r="C16" s="39">
        <v>2021</v>
      </c>
      <c r="D16" s="11" t="s">
        <v>20</v>
      </c>
      <c r="E16" s="39" t="s">
        <v>21</v>
      </c>
      <c r="F16" s="39">
        <v>0.54</v>
      </c>
      <c r="G16" s="12">
        <v>499</v>
      </c>
      <c r="H16" s="11" t="s">
        <v>28</v>
      </c>
      <c r="I16" s="12">
        <f>F16*G16*1.49*1.052*1.047*1.051</f>
        <v>464.77815902483763</v>
      </c>
      <c r="J16" s="44">
        <f>I16+I17+I18</f>
        <v>969.8698894549176</v>
      </c>
      <c r="K16" s="37"/>
      <c r="L16" s="44">
        <v>739</v>
      </c>
      <c r="M16" s="52" t="s">
        <v>29</v>
      </c>
      <c r="N16" s="53">
        <f>L16*1.052*1.047*1.051</f>
        <v>855.47943891599982</v>
      </c>
      <c r="O16" s="51"/>
    </row>
    <row r="17" spans="1:15" x14ac:dyDescent="0.3">
      <c r="A17" s="37"/>
      <c r="B17" s="41"/>
      <c r="C17" s="40"/>
      <c r="D17" s="11" t="s">
        <v>24</v>
      </c>
      <c r="E17" s="40"/>
      <c r="F17" s="40"/>
      <c r="G17" s="12">
        <v>517</v>
      </c>
      <c r="H17" s="11" t="s">
        <v>30</v>
      </c>
      <c r="I17" s="12">
        <f>F16*G17*1.052*1.047*1.051</f>
        <v>323.18369385191994</v>
      </c>
      <c r="J17" s="45"/>
      <c r="K17" s="37"/>
      <c r="L17" s="41"/>
      <c r="M17" s="41"/>
      <c r="N17" s="54"/>
      <c r="O17" s="51"/>
    </row>
    <row r="18" spans="1:15" x14ac:dyDescent="0.3">
      <c r="A18" s="38"/>
      <c r="B18" s="42"/>
      <c r="C18" s="43"/>
      <c r="D18" s="11" t="s">
        <v>26</v>
      </c>
      <c r="E18" s="43"/>
      <c r="F18" s="43"/>
      <c r="G18" s="12">
        <v>291</v>
      </c>
      <c r="H18" s="11" t="s">
        <v>31</v>
      </c>
      <c r="I18" s="12">
        <f>F16*G18*1.052*1.047*1.051</f>
        <v>181.90803657815999</v>
      </c>
      <c r="J18" s="46"/>
      <c r="K18" s="38"/>
      <c r="L18" s="42"/>
      <c r="M18" s="42"/>
      <c r="N18" s="54"/>
      <c r="O18" s="51"/>
    </row>
    <row r="19" spans="1:15" ht="27.6" x14ac:dyDescent="0.3">
      <c r="A19" s="35">
        <v>2</v>
      </c>
      <c r="B19" s="35" t="s">
        <v>32</v>
      </c>
      <c r="C19" s="35">
        <v>2021</v>
      </c>
      <c r="D19" s="13" t="s">
        <v>20</v>
      </c>
      <c r="E19" s="56" t="s">
        <v>21</v>
      </c>
      <c r="F19" s="56">
        <v>0.25</v>
      </c>
      <c r="G19" s="14">
        <v>499</v>
      </c>
      <c r="H19" s="13" t="s">
        <v>33</v>
      </c>
      <c r="I19" s="14">
        <f>F19*G19*1.49*1.052*1.047*1.051</f>
        <v>215.17507362260997</v>
      </c>
      <c r="J19" s="59">
        <f>I19+I20+I21</f>
        <v>449.01383771061001</v>
      </c>
      <c r="K19" s="59">
        <f>J19+J22</f>
        <v>1870.1426340646904</v>
      </c>
      <c r="L19" s="59">
        <v>388</v>
      </c>
      <c r="M19" s="64" t="s">
        <v>34</v>
      </c>
      <c r="N19" s="65">
        <f>L19*1.052*1.047*1.051</f>
        <v>449.15564587199998</v>
      </c>
      <c r="O19" s="67">
        <f>N19+N22</f>
        <v>1834.0946666242796</v>
      </c>
    </row>
    <row r="20" spans="1:15" x14ac:dyDescent="0.3">
      <c r="A20" s="36"/>
      <c r="B20" s="36"/>
      <c r="C20" s="36"/>
      <c r="D20" s="13" t="s">
        <v>24</v>
      </c>
      <c r="E20" s="57"/>
      <c r="F20" s="57"/>
      <c r="G20" s="14">
        <v>517</v>
      </c>
      <c r="H20" s="13" t="s">
        <v>35</v>
      </c>
      <c r="I20" s="14">
        <f>F19*G20*1.052*1.047*1.051</f>
        <v>149.62208048700001</v>
      </c>
      <c r="J20" s="60"/>
      <c r="K20" s="60"/>
      <c r="L20" s="62"/>
      <c r="M20" s="62"/>
      <c r="N20" s="66"/>
      <c r="O20" s="67"/>
    </row>
    <row r="21" spans="1:15" x14ac:dyDescent="0.3">
      <c r="A21" s="36"/>
      <c r="B21" s="36"/>
      <c r="C21" s="55"/>
      <c r="D21" s="13" t="s">
        <v>26</v>
      </c>
      <c r="E21" s="58"/>
      <c r="F21" s="58"/>
      <c r="G21" s="14">
        <v>291</v>
      </c>
      <c r="H21" s="13" t="s">
        <v>36</v>
      </c>
      <c r="I21" s="14">
        <f>F19*G21*1.052*1.047*1.051</f>
        <v>84.216683600999986</v>
      </c>
      <c r="J21" s="61"/>
      <c r="K21" s="60"/>
      <c r="L21" s="63"/>
      <c r="M21" s="63"/>
      <c r="N21" s="66"/>
      <c r="O21" s="67"/>
    </row>
    <row r="22" spans="1:15" ht="27.6" x14ac:dyDescent="0.3">
      <c r="A22" s="37"/>
      <c r="B22" s="37"/>
      <c r="C22" s="35">
        <v>2022</v>
      </c>
      <c r="D22" s="13" t="s">
        <v>20</v>
      </c>
      <c r="E22" s="56" t="s">
        <v>21</v>
      </c>
      <c r="F22" s="56">
        <v>0.75</v>
      </c>
      <c r="G22" s="14">
        <v>499</v>
      </c>
      <c r="H22" s="13" t="s">
        <v>37</v>
      </c>
      <c r="I22" s="14">
        <f>F22*G22*1.49*1.052*1.047*1.051*1.055</f>
        <v>681.0291080155605</v>
      </c>
      <c r="J22" s="59">
        <f>I22+I23+I24</f>
        <v>1421.1287963540804</v>
      </c>
      <c r="K22" s="60"/>
      <c r="L22" s="59">
        <v>1134</v>
      </c>
      <c r="M22" s="64" t="s">
        <v>38</v>
      </c>
      <c r="N22" s="65">
        <f>L22*1.052*1.047*1.051*1.055</f>
        <v>1384.9390207522797</v>
      </c>
      <c r="O22" s="67"/>
    </row>
    <row r="23" spans="1:15" x14ac:dyDescent="0.3">
      <c r="A23" s="37"/>
      <c r="B23" s="37"/>
      <c r="C23" s="36"/>
      <c r="D23" s="13" t="s">
        <v>24</v>
      </c>
      <c r="E23" s="57"/>
      <c r="F23" s="57"/>
      <c r="G23" s="14">
        <v>517</v>
      </c>
      <c r="H23" s="13" t="s">
        <v>39</v>
      </c>
      <c r="I23" s="14">
        <f>F22*G23*1.052*1.047*1.051*1.055</f>
        <v>473.55388474135492</v>
      </c>
      <c r="J23" s="60"/>
      <c r="K23" s="60"/>
      <c r="L23" s="62"/>
      <c r="M23" s="62"/>
      <c r="N23" s="66"/>
      <c r="O23" s="67"/>
    </row>
    <row r="24" spans="1:15" x14ac:dyDescent="0.3">
      <c r="A24" s="38"/>
      <c r="B24" s="38"/>
      <c r="C24" s="55"/>
      <c r="D24" s="13" t="s">
        <v>26</v>
      </c>
      <c r="E24" s="58"/>
      <c r="F24" s="58"/>
      <c r="G24" s="14">
        <v>291</v>
      </c>
      <c r="H24" s="13" t="s">
        <v>40</v>
      </c>
      <c r="I24" s="14">
        <f>F22*G24*1.052*1.047*1.051*1.055</f>
        <v>266.54580359716493</v>
      </c>
      <c r="J24" s="61"/>
      <c r="K24" s="61"/>
      <c r="L24" s="63"/>
      <c r="M24" s="63"/>
      <c r="N24" s="66"/>
      <c r="O24" s="67"/>
    </row>
    <row r="25" spans="1:15" ht="27.6" x14ac:dyDescent="0.3">
      <c r="A25" s="39">
        <v>3</v>
      </c>
      <c r="B25" s="39" t="s">
        <v>41</v>
      </c>
      <c r="C25" s="39">
        <v>2023</v>
      </c>
      <c r="D25" s="11" t="s">
        <v>20</v>
      </c>
      <c r="E25" s="68" t="s">
        <v>21</v>
      </c>
      <c r="F25" s="68">
        <v>0.87</v>
      </c>
      <c r="G25" s="12">
        <v>499</v>
      </c>
      <c r="H25" s="11" t="s">
        <v>42</v>
      </c>
      <c r="I25" s="12">
        <f>G25*F25*1.49*1.052*1.047*1.051*1.055*1.047</f>
        <v>827.12347226705856</v>
      </c>
      <c r="J25" s="69">
        <f>I25+I26+I27</f>
        <v>1725.9893457479577</v>
      </c>
      <c r="K25" s="44">
        <f>J25+J28</f>
        <v>2201.4498131065275</v>
      </c>
      <c r="L25" s="44">
        <v>1230</v>
      </c>
      <c r="M25" s="52" t="s">
        <v>43</v>
      </c>
      <c r="N25" s="53">
        <f>L25*1.052*1.047*1.051*1.055*1.047</f>
        <v>1572.7851149162198</v>
      </c>
      <c r="O25" s="50">
        <f>N25+N28</f>
        <v>1817.9452324061849</v>
      </c>
    </row>
    <row r="26" spans="1:15" x14ac:dyDescent="0.3">
      <c r="A26" s="40"/>
      <c r="B26" s="40"/>
      <c r="C26" s="40"/>
      <c r="D26" s="11" t="s">
        <v>24</v>
      </c>
      <c r="E26" s="68"/>
      <c r="F26" s="68"/>
      <c r="G26" s="12">
        <v>517</v>
      </c>
      <c r="H26" s="11" t="s">
        <v>44</v>
      </c>
      <c r="I26" s="12">
        <f>F25*G26*1.052*1.047*1.051*1.055*1.047</f>
        <v>575.1406640960704</v>
      </c>
      <c r="J26" s="69"/>
      <c r="K26" s="45"/>
      <c r="L26" s="41"/>
      <c r="M26" s="41"/>
      <c r="N26" s="54"/>
      <c r="O26" s="50"/>
    </row>
    <row r="27" spans="1:15" x14ac:dyDescent="0.3">
      <c r="A27" s="40"/>
      <c r="B27" s="40"/>
      <c r="C27" s="43"/>
      <c r="D27" s="11" t="s">
        <v>26</v>
      </c>
      <c r="E27" s="68"/>
      <c r="F27" s="68"/>
      <c r="G27" s="12">
        <v>291</v>
      </c>
      <c r="H27" s="11" t="s">
        <v>45</v>
      </c>
      <c r="I27" s="12">
        <f>F25*G27*1.052*1.047*1.051*1.055*1.047</f>
        <v>323.72520938482876</v>
      </c>
      <c r="J27" s="69"/>
      <c r="K27" s="45"/>
      <c r="L27" s="42"/>
      <c r="M27" s="42"/>
      <c r="N27" s="54"/>
      <c r="O27" s="50"/>
    </row>
    <row r="28" spans="1:15" ht="27.6" x14ac:dyDescent="0.3">
      <c r="A28" s="37"/>
      <c r="B28" s="39" t="s">
        <v>41</v>
      </c>
      <c r="C28" s="39">
        <v>2024</v>
      </c>
      <c r="D28" s="11" t="s">
        <v>20</v>
      </c>
      <c r="E28" s="68" t="s">
        <v>21</v>
      </c>
      <c r="F28" s="68">
        <v>0.23</v>
      </c>
      <c r="G28" s="12">
        <v>499</v>
      </c>
      <c r="H28" s="11" t="s">
        <v>46</v>
      </c>
      <c r="I28" s="12">
        <f>G28*F28*1.49*1.052*1.047*1.051*1.055*1.047*1.042</f>
        <v>227.84874869370489</v>
      </c>
      <c r="J28" s="69">
        <f>I28+I29+I30</f>
        <v>475.46046735856959</v>
      </c>
      <c r="K28" s="45"/>
      <c r="L28" s="44">
        <v>184</v>
      </c>
      <c r="M28" s="52" t="s">
        <v>47</v>
      </c>
      <c r="N28" s="53">
        <f>L28*1.052*1.047*1.051*1.055*1.047*1.042</f>
        <v>245.16011748996505</v>
      </c>
      <c r="O28" s="50"/>
    </row>
    <row r="29" spans="1:15" x14ac:dyDescent="0.3">
      <c r="A29" s="37"/>
      <c r="B29" s="40"/>
      <c r="C29" s="40"/>
      <c r="D29" s="11" t="s">
        <v>24</v>
      </c>
      <c r="E29" s="68"/>
      <c r="F29" s="68"/>
      <c r="G29" s="12">
        <v>517</v>
      </c>
      <c r="H29" s="11" t="s">
        <v>48</v>
      </c>
      <c r="I29" s="12">
        <f>F28*G29*1.052*1.047*1.051*1.055*1.047*1.042</f>
        <v>158.43472592788993</v>
      </c>
      <c r="J29" s="69"/>
      <c r="K29" s="45"/>
      <c r="L29" s="41"/>
      <c r="M29" s="41"/>
      <c r="N29" s="54"/>
      <c r="O29" s="50"/>
    </row>
    <row r="30" spans="1:15" x14ac:dyDescent="0.3">
      <c r="A30" s="38"/>
      <c r="B30" s="40"/>
      <c r="C30" s="43"/>
      <c r="D30" s="11" t="s">
        <v>26</v>
      </c>
      <c r="E30" s="68"/>
      <c r="F30" s="68"/>
      <c r="G30" s="12">
        <v>291</v>
      </c>
      <c r="H30" s="11" t="s">
        <v>49</v>
      </c>
      <c r="I30" s="12">
        <f>F28*G30*1.052*1.047*1.051*1.055*1.047*1.042</f>
        <v>89.17699273697481</v>
      </c>
      <c r="J30" s="69"/>
      <c r="K30" s="46"/>
      <c r="L30" s="42"/>
      <c r="M30" s="42"/>
      <c r="N30" s="54"/>
      <c r="O30" s="50"/>
    </row>
    <row r="31" spans="1:15" ht="27.6" x14ac:dyDescent="0.3">
      <c r="A31" s="35">
        <v>4</v>
      </c>
      <c r="B31" s="35" t="s">
        <v>50</v>
      </c>
      <c r="C31" s="35">
        <v>2024</v>
      </c>
      <c r="D31" s="15" t="s">
        <v>20</v>
      </c>
      <c r="E31" s="35" t="s">
        <v>21</v>
      </c>
      <c r="F31" s="35">
        <v>0.7</v>
      </c>
      <c r="G31" s="16">
        <v>499</v>
      </c>
      <c r="H31" s="15" t="s">
        <v>51</v>
      </c>
      <c r="I31" s="16">
        <f>F31*G31*1.49*1.052*1.047*1.051*1.055*1.047*1.042</f>
        <v>693.45271341562341</v>
      </c>
      <c r="J31" s="59">
        <f>I31+I32+I33</f>
        <v>1447.0535963086897</v>
      </c>
      <c r="K31" s="59">
        <f>J31</f>
        <v>1447.0535963086897</v>
      </c>
      <c r="L31" s="59">
        <v>1075</v>
      </c>
      <c r="M31" s="64" t="s">
        <v>52</v>
      </c>
      <c r="N31" s="65">
        <f>L31*1.052*1.047*1.051*1.055*1.047*1.042</f>
        <v>1432.3213385962633</v>
      </c>
      <c r="O31" s="67">
        <f>N31</f>
        <v>1432.3213385962633</v>
      </c>
    </row>
    <row r="32" spans="1:15" x14ac:dyDescent="0.3">
      <c r="A32" s="37"/>
      <c r="B32" s="36"/>
      <c r="C32" s="36"/>
      <c r="D32" s="15" t="s">
        <v>24</v>
      </c>
      <c r="E32" s="36"/>
      <c r="F32" s="36"/>
      <c r="G32" s="16">
        <v>517</v>
      </c>
      <c r="H32" s="15" t="s">
        <v>53</v>
      </c>
      <c r="I32" s="16">
        <f>F31*G32*1.052*1.047*1.051*1.055*1.047*1.042</f>
        <v>482.19264412836054</v>
      </c>
      <c r="J32" s="60"/>
      <c r="K32" s="60"/>
      <c r="L32" s="62"/>
      <c r="M32" s="62"/>
      <c r="N32" s="66"/>
      <c r="O32" s="67"/>
    </row>
    <row r="33" spans="1:15" x14ac:dyDescent="0.3">
      <c r="A33" s="37"/>
      <c r="B33" s="36"/>
      <c r="C33" s="55"/>
      <c r="D33" s="15" t="s">
        <v>26</v>
      </c>
      <c r="E33" s="55"/>
      <c r="F33" s="55"/>
      <c r="G33" s="16">
        <v>291</v>
      </c>
      <c r="H33" s="15" t="s">
        <v>54</v>
      </c>
      <c r="I33" s="16">
        <f>F31*G33*1.052*1.047*1.051*1.055*1.047*1.042</f>
        <v>271.4082387647058</v>
      </c>
      <c r="J33" s="61"/>
      <c r="K33" s="60"/>
      <c r="L33" s="63"/>
      <c r="M33" s="63"/>
      <c r="N33" s="66"/>
      <c r="O33" s="67"/>
    </row>
    <row r="34" spans="1:15" x14ac:dyDescent="0.3">
      <c r="A34" s="17"/>
      <c r="B34" s="18" t="s">
        <v>55</v>
      </c>
      <c r="C34" s="17"/>
      <c r="D34" s="17"/>
      <c r="E34" s="17"/>
      <c r="F34" s="17"/>
      <c r="G34" s="17"/>
      <c r="H34" s="17" t="s">
        <v>60</v>
      </c>
      <c r="I34" s="17"/>
      <c r="J34" s="72">
        <f>SUM(J13:J33)</f>
        <v>7958.1711201132248</v>
      </c>
      <c r="K34" s="72">
        <f>SUM(K13:K33)</f>
        <v>7958.1711201132248</v>
      </c>
      <c r="L34" s="19">
        <f>SUM(L13:L33)</f>
        <v>5934</v>
      </c>
      <c r="M34" s="17"/>
      <c r="N34" s="21">
        <f>SUM(N13:N33)</f>
        <v>7243.9503725427276</v>
      </c>
      <c r="O34" s="21">
        <f>SUM(O13:O33)</f>
        <v>7243.9503725427276</v>
      </c>
    </row>
    <row r="35" spans="1:15" x14ac:dyDescent="0.3">
      <c r="A35" s="1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20"/>
    </row>
    <row r="37" spans="1:15" x14ac:dyDescent="0.3">
      <c r="A37" s="70" t="s">
        <v>56</v>
      </c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</row>
  </sheetData>
  <mergeCells count="81">
    <mergeCell ref="A25:A30"/>
    <mergeCell ref="A37:O37"/>
    <mergeCell ref="L31:L33"/>
    <mergeCell ref="M31:M33"/>
    <mergeCell ref="N31:N33"/>
    <mergeCell ref="O31:O33"/>
    <mergeCell ref="J31:J33"/>
    <mergeCell ref="K31:K33"/>
    <mergeCell ref="K25:K30"/>
    <mergeCell ref="L25:L27"/>
    <mergeCell ref="M25:M27"/>
    <mergeCell ref="A31:A33"/>
    <mergeCell ref="B31:B33"/>
    <mergeCell ref="C31:C33"/>
    <mergeCell ref="E31:E33"/>
    <mergeCell ref="F31:F33"/>
    <mergeCell ref="O25:O30"/>
    <mergeCell ref="B28:B30"/>
    <mergeCell ref="C28:C30"/>
    <mergeCell ref="E28:E30"/>
    <mergeCell ref="F28:F30"/>
    <mergeCell ref="J28:J30"/>
    <mergeCell ref="B25:B27"/>
    <mergeCell ref="C25:C27"/>
    <mergeCell ref="E25:E27"/>
    <mergeCell ref="F25:F27"/>
    <mergeCell ref="J25:J27"/>
    <mergeCell ref="L28:L30"/>
    <mergeCell ref="M28:M30"/>
    <mergeCell ref="N28:N30"/>
    <mergeCell ref="N25:N27"/>
    <mergeCell ref="O19:O24"/>
    <mergeCell ref="C22:C24"/>
    <mergeCell ref="E22:E24"/>
    <mergeCell ref="F22:F24"/>
    <mergeCell ref="J22:J24"/>
    <mergeCell ref="L22:L24"/>
    <mergeCell ref="M22:M24"/>
    <mergeCell ref="N22:N24"/>
    <mergeCell ref="M16:M18"/>
    <mergeCell ref="N16:N18"/>
    <mergeCell ref="A19:A24"/>
    <mergeCell ref="B19:B24"/>
    <mergeCell ref="C19:C21"/>
    <mergeCell ref="E19:E21"/>
    <mergeCell ref="F19:F21"/>
    <mergeCell ref="J19:J21"/>
    <mergeCell ref="K19:K24"/>
    <mergeCell ref="L19:L21"/>
    <mergeCell ref="K13:K18"/>
    <mergeCell ref="L13:L15"/>
    <mergeCell ref="M13:M15"/>
    <mergeCell ref="N13:N15"/>
    <mergeCell ref="M19:M21"/>
    <mergeCell ref="N19:N21"/>
    <mergeCell ref="C16:C18"/>
    <mergeCell ref="E16:E18"/>
    <mergeCell ref="F16:F18"/>
    <mergeCell ref="J16:J18"/>
    <mergeCell ref="L16:L18"/>
    <mergeCell ref="F7:F8"/>
    <mergeCell ref="G7:O7"/>
    <mergeCell ref="A10:N10"/>
    <mergeCell ref="A11:N11"/>
    <mergeCell ref="A13:A18"/>
    <mergeCell ref="B13:B18"/>
    <mergeCell ref="C13:C15"/>
    <mergeCell ref="E13:E15"/>
    <mergeCell ref="F13:F15"/>
    <mergeCell ref="J13:J15"/>
    <mergeCell ref="A7:A8"/>
    <mergeCell ref="B7:B8"/>
    <mergeCell ref="C7:C8"/>
    <mergeCell ref="D7:D8"/>
    <mergeCell ref="E7:E8"/>
    <mergeCell ref="O13:O18"/>
    <mergeCell ref="A2:P2"/>
    <mergeCell ref="A3:P3"/>
    <mergeCell ref="A4:P4"/>
    <mergeCell ref="A5:N5"/>
    <mergeCell ref="M6:N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МММ</dc:creator>
  <cp:lastModifiedBy>Работа1</cp:lastModifiedBy>
  <dcterms:created xsi:type="dcterms:W3CDTF">2019-04-12T06:25:19Z</dcterms:created>
  <dcterms:modified xsi:type="dcterms:W3CDTF">2019-04-15T05:55:31Z</dcterms:modified>
</cp:coreProperties>
</file>